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niel Nyabugah\Desktop\"/>
    </mc:Choice>
  </mc:AlternateContent>
  <bookViews>
    <workbookView xWindow="0" yWindow="0" windowWidth="20490" windowHeight="7755" activeTab="4"/>
  </bookViews>
  <sheets>
    <sheet name="." sheetId="1" r:id="rId1"/>
    <sheet name="Income Statement" sheetId="3" r:id="rId2"/>
    <sheet name="Balance Sheet" sheetId="4" r:id="rId3"/>
    <sheet name="Cash Flow Statement" sheetId="5" r:id="rId4"/>
    <sheet name="Valuation Models" sheetId="6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6" i="6" l="1"/>
  <c r="D63" i="6"/>
  <c r="D50" i="6"/>
  <c r="D37" i="6"/>
  <c r="D24" i="6"/>
  <c r="D77" i="6"/>
  <c r="D71" i="6"/>
  <c r="D64" i="6"/>
  <c r="D59" i="6"/>
  <c r="D51" i="6"/>
  <c r="D40" i="6"/>
  <c r="D53" i="6" s="1"/>
  <c r="D38" i="6"/>
  <c r="D33" i="6"/>
  <c r="D25" i="6"/>
  <c r="D19" i="6"/>
  <c r="D18" i="6"/>
  <c r="D20" i="6" s="1"/>
  <c r="D21" i="6" s="1"/>
  <c r="D12" i="6"/>
  <c r="E12" i="6"/>
  <c r="D31" i="6" s="1"/>
  <c r="D34" i="6" s="1"/>
  <c r="F12" i="6"/>
  <c r="D16" i="6" s="1"/>
  <c r="G12" i="6"/>
  <c r="D44" i="6" s="1"/>
  <c r="H12" i="6"/>
  <c r="D57" i="6" s="1"/>
  <c r="D60" i="6" s="1"/>
  <c r="I12" i="6"/>
  <c r="D70" i="6" s="1"/>
  <c r="D73" i="6" s="1"/>
  <c r="C12" i="6"/>
  <c r="D78" i="6" l="1"/>
  <c r="D80" i="6" s="1"/>
  <c r="D65" i="6"/>
  <c r="D67" i="6" s="1"/>
  <c r="D39" i="6"/>
  <c r="D41" i="6" s="1"/>
  <c r="D46" i="6"/>
  <c r="D47" i="6" s="1"/>
  <c r="D52" i="6" s="1"/>
  <c r="D54" i="6" s="1"/>
  <c r="D26" i="6"/>
  <c r="D28" i="6"/>
  <c r="C27" i="4"/>
  <c r="C30" i="3" l="1"/>
</calcChain>
</file>

<file path=xl/sharedStrings.xml><?xml version="1.0" encoding="utf-8"?>
<sst xmlns="http://schemas.openxmlformats.org/spreadsheetml/2006/main" count="224" uniqueCount="120">
  <si>
    <t>Company Name</t>
  </si>
  <si>
    <t>Market Capitalization</t>
  </si>
  <si>
    <t>Enterprise Value (EV)</t>
  </si>
  <si>
    <t>EV/Sales</t>
  </si>
  <si>
    <t>EV/EBITDA</t>
  </si>
  <si>
    <t>EV/EBIT</t>
  </si>
  <si>
    <t>P/E</t>
  </si>
  <si>
    <t>Forward P/E</t>
  </si>
  <si>
    <t>Alaska Air (ALK)</t>
  </si>
  <si>
    <t>American Airlines (AAL)</t>
  </si>
  <si>
    <t>Delta Air Lines (DAL)</t>
  </si>
  <si>
    <t>Hawaiian (HA)</t>
  </si>
  <si>
    <t>JetBlue Airways (JBLU)</t>
  </si>
  <si>
    <t>SkyWest (SKYW)</t>
  </si>
  <si>
    <t>Southwest Airlines (LUV)</t>
  </si>
  <si>
    <t>United Continental (UAL)</t>
  </si>
  <si>
    <t xml:space="preserve">Consider the following data for the airline industry for July 2018 ​(EV=enterprise ​value, Book=equity book​ value). </t>
  </si>
  <si>
    <t>Suppose Alaska Air​ (ALK) has million shares outstanding. Estimate Alaska​ Air's share value using each of the five valuation​ multiples, based on the median valuation multiple of the other seven airlines shown.</t>
  </si>
  <si>
    <t>Source: Capital IQ</t>
  </si>
  <si>
    <t> July 2018</t>
  </si>
  <si>
    <t>Total Revenue</t>
  </si>
  <si>
    <t>EBIT</t>
  </si>
  <si>
    <t>EBITDA</t>
  </si>
  <si>
    <t>Cost of Revenue, Total</t>
  </si>
  <si>
    <t>Selling/General/Admin. Expenses, Total</t>
  </si>
  <si>
    <t>Depreciation/Amortization</t>
  </si>
  <si>
    <t>Interest Exp.(Inc.),Net-Operating, Total</t>
  </si>
  <si>
    <t>Unusual Expense (Income)</t>
  </si>
  <si>
    <t>Other Operating Expenses, Total</t>
  </si>
  <si>
    <t>Total Operating Expense</t>
  </si>
  <si>
    <t>Interest Inc.(Exp.),Net-Non-Op., Total</t>
  </si>
  <si>
    <t>Other, Net</t>
  </si>
  <si>
    <t>Net Income Before Taxes</t>
  </si>
  <si>
    <t>Provision for Income Taxes</t>
  </si>
  <si>
    <t>Net Income After Taxes</t>
  </si>
  <si>
    <t>Diluted Weighted Average Shares</t>
  </si>
  <si>
    <t>Diluted EPS Excluding ExtraOrd Items</t>
  </si>
  <si>
    <t>Cash &amp; Equivalents</t>
  </si>
  <si>
    <t>Short Term Investments</t>
  </si>
  <si>
    <t>Accounts Receivable - Trade, Net</t>
  </si>
  <si>
    <t>Total Receivables, Net</t>
  </si>
  <si>
    <t>Total Inventory</t>
  </si>
  <si>
    <t>Prepaid Expenses</t>
  </si>
  <si>
    <t>Other Current Assets, Total</t>
  </si>
  <si>
    <t>Total Current Assets</t>
  </si>
  <si>
    <t>Property/Plant/Equipment, Total - Gross</t>
  </si>
  <si>
    <t>Accumulated Depreciation, Total</t>
  </si>
  <si>
    <t>Property/Plant/Equipment, Total - Net</t>
  </si>
  <si>
    <t>Goodwill, Net</t>
  </si>
  <si>
    <t>Intangibles, Net</t>
  </si>
  <si>
    <t>Long Term Investments</t>
  </si>
  <si>
    <t>Other Long Term Assets, Total</t>
  </si>
  <si>
    <t>Total Assets</t>
  </si>
  <si>
    <t>Accounts Payable</t>
  </si>
  <si>
    <t>Accrued Expenses</t>
  </si>
  <si>
    <t>Current Port. of LT Debt/Capital Leases</t>
  </si>
  <si>
    <t>Other Current liabilities, Total</t>
  </si>
  <si>
    <t>Total Current Liabilities</t>
  </si>
  <si>
    <t>Long Term Debt</t>
  </si>
  <si>
    <t>Deferred Income Tax</t>
  </si>
  <si>
    <t>Other Liabilities, Total</t>
  </si>
  <si>
    <t>Total Liabilities</t>
  </si>
  <si>
    <t>Common Stock, Total</t>
  </si>
  <si>
    <t>Additional Paid-In Capital</t>
  </si>
  <si>
    <t>Retained Earnings (Accumulated Deficit)</t>
  </si>
  <si>
    <t>Treasury Stock - Common</t>
  </si>
  <si>
    <t>Unrealized Gain (Loss)</t>
  </si>
  <si>
    <t>Other Equity, Total</t>
  </si>
  <si>
    <t>Total Equity</t>
  </si>
  <si>
    <t>Total Liabilities &amp; Shareholders' Equity</t>
  </si>
  <si>
    <t>Total Common Shares Outstanding</t>
  </si>
  <si>
    <t>Net Income/Starting Line</t>
  </si>
  <si>
    <t>Depreciation/Depletion</t>
  </si>
  <si>
    <t>Non-Cash Items</t>
  </si>
  <si>
    <t>Cash Taxes Paid</t>
  </si>
  <si>
    <t>Cash Interest Paid</t>
  </si>
  <si>
    <t>Changes in Working Capital</t>
  </si>
  <si>
    <t>Cash from Operating Activities</t>
  </si>
  <si>
    <t>Capital Expenditures</t>
  </si>
  <si>
    <t>Other Investing Cash Flow Items, Total</t>
  </si>
  <si>
    <t>Cash from Investing Activities</t>
  </si>
  <si>
    <t>Financing Cash Flow Items</t>
  </si>
  <si>
    <t>Total Cash Dividends Paid</t>
  </si>
  <si>
    <t>Issuance (Retirement) of Stock, Net</t>
  </si>
  <si>
    <t>Issuance (Retirement) of Debt, Net</t>
  </si>
  <si>
    <t>Cash from Financing Activities</t>
  </si>
  <si>
    <t>Net Change in Cash</t>
  </si>
  <si>
    <t xml:space="preserve">Balance Sheet </t>
  </si>
  <si>
    <t>Statement of Cash Flows</t>
  </si>
  <si>
    <t>Median( For the Industry)</t>
  </si>
  <si>
    <t>Alaska Air (ALK) Value Estimate</t>
  </si>
  <si>
    <t>=</t>
  </si>
  <si>
    <t>EBITDA(Earnings Before Interest,Tax,Depreciation and Tax)</t>
  </si>
  <si>
    <t>Add Back Depreciation/Amortization</t>
  </si>
  <si>
    <t>Equity Value Estimate</t>
  </si>
  <si>
    <t>Value of Firm-Debt+Cash</t>
  </si>
  <si>
    <t>Debt</t>
  </si>
  <si>
    <t>Cash</t>
  </si>
  <si>
    <t>No. Of Shares Outstanding</t>
  </si>
  <si>
    <t>EBITDA*EV/EBITDA Value of the industry</t>
  </si>
  <si>
    <t>EV/Sales Vatuation Model</t>
  </si>
  <si>
    <t>EV/EBITDA(of the industry)</t>
  </si>
  <si>
    <t>EV/Sales Industry Ratio</t>
  </si>
  <si>
    <t>Alaska Air(ALK) Value Estimate</t>
  </si>
  <si>
    <t>Total Annual Revenue</t>
  </si>
  <si>
    <t>EV/Sales*Sales or Revenue</t>
  </si>
  <si>
    <t>EV/EBITDA model</t>
  </si>
  <si>
    <t>EV/EBIT Model</t>
  </si>
  <si>
    <t>EV/EBIT Industry Ratio</t>
  </si>
  <si>
    <t>Ev/EBIT*EBIT</t>
  </si>
  <si>
    <t>Value of Share</t>
  </si>
  <si>
    <t>P/E valuation Model</t>
  </si>
  <si>
    <t>P/E Industry Ratio</t>
  </si>
  <si>
    <t>Total Earnings Before Dividends Payout*P/E Ratio</t>
  </si>
  <si>
    <t>Total Earnings Before Ratios</t>
  </si>
  <si>
    <t>NO. of Shares</t>
  </si>
  <si>
    <t>Forward P/E Valuation Model</t>
  </si>
  <si>
    <t>Forward P/E Ratio</t>
  </si>
  <si>
    <t>P/E Ratio* Current Earnings After Tax</t>
  </si>
  <si>
    <t>Current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</si>
</sst>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75" formatCode="_(&quot;$&quot;* #,##0.0000_);_(&quot;$&quot;* \(#,##0.0000\);_(&quot;$&quot;* &quot;-&quot;??_);_(@_)"/>
    <numFmt numFmtId="176" formatCode="_(&quot;$&quot;* #,##0.00000_);_(&quot;$&quot;* \(#,##0.00000\);_(&quot;$&quot;* &quot;-&quot;??_);_(@_)"/>
    <numFmt numFmtId="178" formatCode="_(&quot;$&quot;* #,##0_);_(&quot;$&quot;* \(#,##0\);_(&quot;$&quot;* &quot;-&quot;??_);_(@_)"/>
    <numFmt numFmtId="181" formatCode="_(* #,##0_);_(* \(#,##0\);_(* &quot;-&quot;??_);_(@_)"/>
  </numFmts>
  <fonts count="6">
    <font>
      <sz val="11"/>
      <name val="Calibri"/>
    </font>
    <font>
      <sz val="10"/>
      <color rgb="FF000000"/>
      <name val="Arial"/>
      <family val="2"/>
    </font>
    <font>
      <sz val="10"/>
      <color rgb="FF4D4D4D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4" fontId="0" fillId="0" borderId="0" xfId="0" applyNumberFormat="1" applyFont="1"/>
    <xf numFmtId="15" fontId="0" fillId="0" borderId="0" xfId="0" applyNumberFormat="1" applyFont="1"/>
    <xf numFmtId="0" fontId="0" fillId="0" borderId="7" xfId="0" applyNumberFormat="1" applyFont="1" applyBorder="1"/>
    <xf numFmtId="4" fontId="0" fillId="0" borderId="7" xfId="0" applyNumberFormat="1" applyFont="1" applyBorder="1"/>
    <xf numFmtId="0" fontId="0" fillId="0" borderId="8" xfId="0" applyNumberFormat="1" applyFont="1" applyBorder="1"/>
    <xf numFmtId="0" fontId="3" fillId="0" borderId="7" xfId="0" applyNumberFormat="1" applyFont="1" applyBorder="1"/>
    <xf numFmtId="15" fontId="3" fillId="0" borderId="5" xfId="0" applyNumberFormat="1" applyFont="1" applyBorder="1"/>
    <xf numFmtId="15" fontId="0" fillId="0" borderId="5" xfId="0" applyNumberFormat="1" applyFont="1" applyBorder="1"/>
    <xf numFmtId="164" fontId="0" fillId="0" borderId="7" xfId="0" applyNumberFormat="1" applyFont="1" applyBorder="1"/>
    <xf numFmtId="164" fontId="0" fillId="0" borderId="8" xfId="0" applyNumberFormat="1" applyFont="1" applyBorder="1"/>
    <xf numFmtId="165" fontId="0" fillId="0" borderId="8" xfId="0" applyNumberFormat="1" applyFont="1" applyBorder="1"/>
    <xf numFmtId="0" fontId="0" fillId="0" borderId="6" xfId="0" applyNumberFormat="1" applyFont="1" applyBorder="1"/>
    <xf numFmtId="164" fontId="0" fillId="0" borderId="6" xfId="0" applyNumberFormat="1" applyFont="1" applyBorder="1"/>
    <xf numFmtId="15" fontId="0" fillId="0" borderId="6" xfId="0" applyNumberFormat="1" applyFont="1" applyBorder="1"/>
    <xf numFmtId="15" fontId="3" fillId="0" borderId="6" xfId="0" applyNumberFormat="1" applyFont="1" applyBorder="1"/>
    <xf numFmtId="0" fontId="0" fillId="0" borderId="5" xfId="0" applyNumberFormat="1" applyFont="1" applyBorder="1"/>
    <xf numFmtId="4" fontId="0" fillId="0" borderId="5" xfId="0" applyNumberFormat="1" applyFont="1" applyBorder="1"/>
    <xf numFmtId="164" fontId="0" fillId="0" borderId="0" xfId="0" applyNumberFormat="1" applyFont="1"/>
    <xf numFmtId="164" fontId="0" fillId="0" borderId="5" xfId="0" applyNumberFormat="1" applyFont="1" applyBorder="1"/>
    <xf numFmtId="0" fontId="3" fillId="0" borderId="0" xfId="0" applyNumberFormat="1" applyFont="1"/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0" fillId="0" borderId="10" xfId="0" applyNumberFormat="1" applyFont="1" applyBorder="1"/>
    <xf numFmtId="165" fontId="0" fillId="0" borderId="0" xfId="0" applyNumberFormat="1" applyFont="1"/>
    <xf numFmtId="165" fontId="0" fillId="0" borderId="9" xfId="0" applyNumberFormat="1" applyFont="1" applyBorder="1"/>
    <xf numFmtId="0" fontId="3" fillId="0" borderId="0" xfId="0" applyNumberFormat="1" applyFont="1" applyAlignment="1">
      <alignment horizontal="right"/>
    </xf>
    <xf numFmtId="176" fontId="0" fillId="0" borderId="11" xfId="2" applyNumberFormat="1" applyFont="1" applyBorder="1"/>
    <xf numFmtId="178" fontId="0" fillId="0" borderId="0" xfId="2" applyNumberFormat="1" applyFont="1"/>
    <xf numFmtId="0" fontId="5" fillId="0" borderId="0" xfId="0" applyNumberFormat="1" applyFont="1"/>
    <xf numFmtId="0" fontId="5" fillId="0" borderId="0" xfId="0" applyFont="1" applyBorder="1" applyAlignment="1">
      <alignment vertical="center"/>
    </xf>
    <xf numFmtId="0" fontId="0" fillId="0" borderId="11" xfId="0" applyNumberFormat="1" applyFont="1" applyBorder="1"/>
    <xf numFmtId="181" fontId="0" fillId="0" borderId="0" xfId="1" applyNumberFormat="1" applyFont="1"/>
    <xf numFmtId="178" fontId="0" fillId="0" borderId="0" xfId="0" applyNumberFormat="1" applyFont="1"/>
    <xf numFmtId="0" fontId="3" fillId="0" borderId="0" xfId="0" quotePrefix="1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175" fontId="0" fillId="0" borderId="11" xfId="2" applyNumberFormat="1" applyFont="1" applyBorder="1"/>
    <xf numFmtId="0" fontId="3" fillId="0" borderId="0" xfId="0" applyNumberFormat="1" applyFon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13" sqref="E13"/>
    </sheetView>
  </sheetViews>
  <sheetFormatPr defaultRowHeight="15"/>
  <cols>
    <col min="1" max="1" width="23.42578125" customWidth="1"/>
    <col min="2" max="2" width="20.28515625" customWidth="1"/>
    <col min="3" max="3" width="20" customWidth="1"/>
    <col min="4" max="4" width="9.140625" customWidth="1"/>
    <col min="5" max="5" width="10.85546875" customWidth="1"/>
    <col min="6" max="7" width="9.140625" customWidth="1"/>
    <col min="8" max="8" width="12.28515625" customWidth="1"/>
    <col min="9" max="9" width="12.42578125" customWidth="1"/>
  </cols>
  <sheetData>
    <row r="1" spans="1:8">
      <c r="A1" s="1" t="s">
        <v>16</v>
      </c>
    </row>
    <row r="2" spans="1:8">
      <c r="A2" s="2" t="s">
        <v>17</v>
      </c>
    </row>
    <row r="3" spans="1:8">
      <c r="A3" s="2"/>
    </row>
    <row r="4" spans="1:8">
      <c r="A4" s="2"/>
    </row>
    <row r="5" spans="1:8" ht="15.75" thickBot="1"/>
    <row r="6" spans="1:8" ht="15.75" thickBot="1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</row>
    <row r="7" spans="1:8" ht="15.75" thickBot="1">
      <c r="A7" s="6" t="s">
        <v>8</v>
      </c>
      <c r="B7" s="7">
        <v>7286</v>
      </c>
      <c r="C7" s="7">
        <v>8207</v>
      </c>
      <c r="D7" s="8">
        <v>1.02</v>
      </c>
      <c r="E7" s="8">
        <v>5.0999999999999996</v>
      </c>
      <c r="F7" s="8">
        <v>6.7</v>
      </c>
      <c r="G7" s="8">
        <v>7.7</v>
      </c>
      <c r="H7" s="8">
        <v>12.5</v>
      </c>
    </row>
    <row r="8" spans="1:8" ht="15.75" thickBot="1">
      <c r="A8" s="6" t="s">
        <v>9</v>
      </c>
      <c r="B8" s="7">
        <v>17879</v>
      </c>
      <c r="C8" s="7">
        <v>37327</v>
      </c>
      <c r="D8" s="8">
        <v>0.87</v>
      </c>
      <c r="E8" s="8">
        <v>5.7</v>
      </c>
      <c r="F8" s="8">
        <v>8.1999999999999993</v>
      </c>
      <c r="G8" s="8">
        <v>10.5</v>
      </c>
      <c r="H8" s="8">
        <v>8.1999999999999993</v>
      </c>
    </row>
    <row r="9" spans="1:8" ht="15.75" thickBot="1">
      <c r="A9" s="6" t="s">
        <v>10</v>
      </c>
      <c r="B9" s="7">
        <v>35580</v>
      </c>
      <c r="C9" s="7">
        <v>44164</v>
      </c>
      <c r="D9" s="8">
        <v>1.02</v>
      </c>
      <c r="E9" s="8">
        <v>5.7</v>
      </c>
      <c r="F9" s="8">
        <v>8</v>
      </c>
      <c r="G9" s="8">
        <v>10.8</v>
      </c>
      <c r="H9" s="8">
        <v>8.8000000000000007</v>
      </c>
    </row>
    <row r="10" spans="1:8" ht="15.75" thickBot="1">
      <c r="A10" s="6" t="s">
        <v>11</v>
      </c>
      <c r="B10" s="7">
        <v>2023</v>
      </c>
      <c r="C10" s="7">
        <v>2057</v>
      </c>
      <c r="D10" s="8">
        <v>0.73</v>
      </c>
      <c r="E10" s="8">
        <v>3.4</v>
      </c>
      <c r="F10" s="8">
        <v>4.0999999999999996</v>
      </c>
      <c r="G10" s="8">
        <v>5.8</v>
      </c>
      <c r="H10" s="8">
        <v>7.2</v>
      </c>
    </row>
    <row r="11" spans="1:8" ht="15.75" thickBot="1">
      <c r="A11" s="6" t="s">
        <v>12</v>
      </c>
      <c r="B11" s="7">
        <v>5450</v>
      </c>
      <c r="C11" s="7">
        <v>5814</v>
      </c>
      <c r="D11" s="8">
        <v>0.8</v>
      </c>
      <c r="E11" s="8">
        <v>4.0999999999999996</v>
      </c>
      <c r="F11" s="8">
        <v>5.9</v>
      </c>
      <c r="G11" s="8">
        <v>4.9000000000000004</v>
      </c>
      <c r="H11" s="8">
        <v>10.8</v>
      </c>
    </row>
    <row r="12" spans="1:8" ht="15.75" thickBot="1">
      <c r="A12" s="6" t="s">
        <v>13</v>
      </c>
      <c r="B12" s="7">
        <v>2909</v>
      </c>
      <c r="C12" s="7">
        <v>5040</v>
      </c>
      <c r="D12" s="8">
        <v>1.56</v>
      </c>
      <c r="E12" s="8">
        <v>7.2</v>
      </c>
      <c r="F12" s="8">
        <v>12.6</v>
      </c>
      <c r="G12" s="8">
        <v>6.6</v>
      </c>
      <c r="H12" s="8">
        <v>11.8</v>
      </c>
    </row>
    <row r="13" spans="1:8" ht="15.75" thickBot="1">
      <c r="A13" s="6" t="s">
        <v>14</v>
      </c>
      <c r="B13" s="7">
        <v>30318</v>
      </c>
      <c r="C13" s="7">
        <v>30691</v>
      </c>
      <c r="D13" s="8">
        <v>1.44</v>
      </c>
      <c r="E13" s="8">
        <v>6.9</v>
      </c>
      <c r="F13" s="8">
        <v>8.9</v>
      </c>
      <c r="G13" s="8">
        <v>8.6</v>
      </c>
      <c r="H13" s="8">
        <v>12.3</v>
      </c>
    </row>
    <row r="14" spans="1:8" ht="15.75" thickBot="1">
      <c r="A14" s="6" t="s">
        <v>15</v>
      </c>
      <c r="B14" s="7">
        <v>21961</v>
      </c>
      <c r="C14" s="7">
        <v>31393</v>
      </c>
      <c r="D14" s="8">
        <v>0.8</v>
      </c>
      <c r="E14" s="8">
        <v>5.7</v>
      </c>
      <c r="F14" s="8">
        <v>9.1999999999999993</v>
      </c>
      <c r="G14" s="8">
        <v>11.4</v>
      </c>
      <c r="H14" s="8">
        <v>9.3000000000000007</v>
      </c>
    </row>
    <row r="15" spans="1:8" ht="15.75" thickBot="1">
      <c r="A15" s="6" t="s">
        <v>18</v>
      </c>
      <c r="B15" s="9" t="s">
        <v>19</v>
      </c>
      <c r="C15" s="9"/>
      <c r="D15" s="9"/>
      <c r="E15" s="9"/>
      <c r="F15" s="9"/>
      <c r="G15" s="9"/>
      <c r="H15" s="9"/>
    </row>
    <row r="16" spans="1:8">
      <c r="A16" s="1"/>
    </row>
    <row r="17" spans="1:1">
      <c r="A17" s="3"/>
    </row>
    <row r="18" spans="1:1">
      <c r="A18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workbookViewId="0">
      <selection activeCell="C5" sqref="C5"/>
    </sheetView>
  </sheetViews>
  <sheetFormatPr defaultRowHeight="15"/>
  <cols>
    <col min="2" max="2" width="39.85546875" customWidth="1"/>
    <col min="3" max="3" width="9.7109375" bestFit="1" customWidth="1"/>
  </cols>
  <sheetData>
    <row r="2" spans="2:3">
      <c r="B2" s="17">
        <v>43829</v>
      </c>
      <c r="C2" s="17">
        <v>43464</v>
      </c>
    </row>
    <row r="3" spans="2:3">
      <c r="B3" s="12" t="s">
        <v>20</v>
      </c>
      <c r="C3" s="18">
        <v>8781</v>
      </c>
    </row>
    <row r="4" spans="2:3">
      <c r="B4" s="14" t="s">
        <v>23</v>
      </c>
      <c r="C4" s="19">
        <v>3848</v>
      </c>
    </row>
    <row r="5" spans="2:3">
      <c r="B5" s="15" t="s">
        <v>22</v>
      </c>
      <c r="C5" s="18">
        <v>4933</v>
      </c>
    </row>
    <row r="6" spans="2:3">
      <c r="B6" s="12" t="s">
        <v>24</v>
      </c>
      <c r="C6" s="18">
        <v>2846</v>
      </c>
    </row>
    <row r="7" spans="2:3">
      <c r="B7" s="12" t="s">
        <v>25</v>
      </c>
      <c r="C7" s="18">
        <v>423</v>
      </c>
    </row>
    <row r="8" spans="2:3">
      <c r="B8" s="12" t="s">
        <v>26</v>
      </c>
      <c r="C8" s="18">
        <v>-2</v>
      </c>
    </row>
    <row r="9" spans="2:3">
      <c r="B9" s="12" t="s">
        <v>27</v>
      </c>
      <c r="C9" s="18">
        <v>44</v>
      </c>
    </row>
    <row r="10" spans="2:3">
      <c r="B10" s="12" t="s">
        <v>28</v>
      </c>
      <c r="C10" s="18">
        <v>559</v>
      </c>
    </row>
    <row r="11" spans="2:3">
      <c r="B11" s="14" t="s">
        <v>29</v>
      </c>
      <c r="C11" s="19">
        <v>7718</v>
      </c>
    </row>
    <row r="12" spans="2:3">
      <c r="B12" s="15" t="s">
        <v>21</v>
      </c>
      <c r="C12" s="18">
        <v>1063</v>
      </c>
    </row>
    <row r="13" spans="2:3">
      <c r="B13" s="12" t="s">
        <v>30</v>
      </c>
      <c r="C13" s="18">
        <v>-21</v>
      </c>
    </row>
    <row r="14" spans="2:3">
      <c r="B14" s="14" t="s">
        <v>31</v>
      </c>
      <c r="C14" s="19">
        <v>-26</v>
      </c>
    </row>
    <row r="15" spans="2:3">
      <c r="B15" s="12" t="s">
        <v>32</v>
      </c>
      <c r="C15" s="18">
        <v>1016</v>
      </c>
    </row>
    <row r="16" spans="2:3">
      <c r="B16" s="14" t="s">
        <v>33</v>
      </c>
      <c r="C16" s="19">
        <v>247</v>
      </c>
    </row>
    <row r="17" spans="2:3">
      <c r="B17" s="12" t="s">
        <v>34</v>
      </c>
      <c r="C17" s="18">
        <v>769</v>
      </c>
    </row>
    <row r="18" spans="2:3">
      <c r="B18" s="12" t="s">
        <v>35</v>
      </c>
      <c r="C18" s="13">
        <v>124.29</v>
      </c>
    </row>
    <row r="19" spans="2:3">
      <c r="B19" s="14" t="s">
        <v>36</v>
      </c>
      <c r="C19" s="20">
        <v>6.19</v>
      </c>
    </row>
    <row r="30" spans="2:3">
      <c r="C30">
        <f>C23/C18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workbookViewId="0">
      <selection activeCell="C22" sqref="C22"/>
    </sheetView>
  </sheetViews>
  <sheetFormatPr defaultRowHeight="15"/>
  <cols>
    <col min="2" max="2" width="40.42578125" bestFit="1" customWidth="1"/>
    <col min="3" max="3" width="11.7109375" customWidth="1"/>
  </cols>
  <sheetData>
    <row r="2" spans="2:3">
      <c r="B2" s="16" t="s">
        <v>87</v>
      </c>
      <c r="C2" s="17">
        <v>43464</v>
      </c>
    </row>
    <row r="3" spans="2:3">
      <c r="B3" s="12" t="s">
        <v>37</v>
      </c>
      <c r="C3" s="18">
        <v>221</v>
      </c>
    </row>
    <row r="4" spans="2:3">
      <c r="B4" s="12" t="s">
        <v>38</v>
      </c>
      <c r="C4" s="18">
        <v>1300</v>
      </c>
    </row>
    <row r="5" spans="2:3">
      <c r="B5" s="12" t="s">
        <v>39</v>
      </c>
      <c r="C5" s="18">
        <v>323</v>
      </c>
    </row>
    <row r="6" spans="2:3">
      <c r="B6" s="12" t="s">
        <v>40</v>
      </c>
      <c r="C6" s="18">
        <v>323</v>
      </c>
    </row>
    <row r="7" spans="2:3">
      <c r="B7" s="12" t="s">
        <v>41</v>
      </c>
      <c r="C7" s="18">
        <v>72</v>
      </c>
    </row>
    <row r="8" spans="2:3">
      <c r="B8" s="12" t="s">
        <v>42</v>
      </c>
      <c r="C8" s="18">
        <v>113</v>
      </c>
    </row>
    <row r="9" spans="2:3">
      <c r="B9" s="14" t="s">
        <v>43</v>
      </c>
      <c r="C9" s="19">
        <v>8</v>
      </c>
    </row>
    <row r="10" spans="2:3">
      <c r="B10" s="12" t="s">
        <v>44</v>
      </c>
      <c r="C10" s="18">
        <v>2037</v>
      </c>
    </row>
    <row r="11" spans="2:3">
      <c r="B11" s="12" t="s">
        <v>45</v>
      </c>
      <c r="C11" s="18">
        <v>12099</v>
      </c>
    </row>
    <row r="12" spans="2:3">
      <c r="B12" s="14" t="s">
        <v>46</v>
      </c>
      <c r="C12" s="19">
        <v>-3486</v>
      </c>
    </row>
    <row r="13" spans="2:3">
      <c r="B13" s="12" t="s">
        <v>47</v>
      </c>
      <c r="C13" s="18">
        <v>8613</v>
      </c>
    </row>
    <row r="14" spans="2:3">
      <c r="B14" s="12" t="s">
        <v>48</v>
      </c>
      <c r="C14" s="18">
        <v>1943</v>
      </c>
    </row>
    <row r="15" spans="2:3">
      <c r="B15" s="12" t="s">
        <v>49</v>
      </c>
      <c r="C15" s="18">
        <v>122</v>
      </c>
    </row>
    <row r="16" spans="2:3">
      <c r="B16" s="12" t="s">
        <v>50</v>
      </c>
      <c r="C16" s="18">
        <v>3</v>
      </c>
    </row>
    <row r="17" spans="2:5">
      <c r="B17" s="14" t="s">
        <v>51</v>
      </c>
      <c r="C17" s="19">
        <v>275</v>
      </c>
    </row>
    <row r="18" spans="2:5">
      <c r="B18" s="25" t="s">
        <v>52</v>
      </c>
      <c r="C18" s="28">
        <v>12993</v>
      </c>
    </row>
    <row r="19" spans="2:5">
      <c r="B19" s="12" t="s">
        <v>53</v>
      </c>
      <c r="C19" s="18">
        <v>146</v>
      </c>
    </row>
    <row r="20" spans="2:5">
      <c r="B20" s="12" t="s">
        <v>54</v>
      </c>
      <c r="C20" s="18">
        <v>1165</v>
      </c>
    </row>
    <row r="21" spans="2:5">
      <c r="B21" s="12" t="s">
        <v>55</v>
      </c>
      <c r="C21" s="18">
        <v>235</v>
      </c>
    </row>
    <row r="22" spans="2:5">
      <c r="B22" s="14" t="s">
        <v>56</v>
      </c>
      <c r="C22" s="19">
        <v>1655</v>
      </c>
    </row>
    <row r="23" spans="2:5">
      <c r="B23" s="12" t="s">
        <v>57</v>
      </c>
      <c r="C23" s="18">
        <v>3201</v>
      </c>
      <c r="D23" s="27"/>
    </row>
    <row r="24" spans="2:5">
      <c r="B24" s="12" t="s">
        <v>58</v>
      </c>
      <c r="C24" s="18">
        <v>1264</v>
      </c>
    </row>
    <row r="25" spans="2:5">
      <c r="B25" s="12" t="s">
        <v>59</v>
      </c>
      <c r="C25" s="18">
        <v>715</v>
      </c>
    </row>
    <row r="26" spans="2:5">
      <c r="B26" s="14" t="s">
        <v>60</v>
      </c>
      <c r="C26" s="19">
        <v>3482</v>
      </c>
    </row>
    <row r="27" spans="2:5">
      <c r="B27" s="14" t="s">
        <v>61</v>
      </c>
      <c r="C27" s="19">
        <f>SUM(C23:C26)</f>
        <v>8662</v>
      </c>
      <c r="D27" s="27"/>
      <c r="E27" s="27"/>
    </row>
    <row r="28" spans="2:5">
      <c r="B28" s="21" t="s">
        <v>62</v>
      </c>
      <c r="C28" s="22">
        <v>1</v>
      </c>
      <c r="E28" s="27"/>
    </row>
    <row r="29" spans="2:5">
      <c r="B29" s="12" t="s">
        <v>63</v>
      </c>
      <c r="C29" s="18">
        <v>305</v>
      </c>
    </row>
    <row r="30" spans="2:5">
      <c r="B30" s="12" t="s">
        <v>64</v>
      </c>
      <c r="C30" s="18">
        <v>5133</v>
      </c>
    </row>
    <row r="31" spans="2:5">
      <c r="B31" s="12" t="s">
        <v>65</v>
      </c>
      <c r="C31" s="18">
        <v>-643</v>
      </c>
    </row>
    <row r="32" spans="2:5">
      <c r="B32" s="12" t="s">
        <v>66</v>
      </c>
      <c r="C32" s="18">
        <v>9</v>
      </c>
    </row>
    <row r="33" spans="2:5">
      <c r="B33" s="14" t="s">
        <v>67</v>
      </c>
      <c r="C33" s="19">
        <v>-474</v>
      </c>
    </row>
    <row r="34" spans="2:5">
      <c r="B34" s="25" t="s">
        <v>68</v>
      </c>
      <c r="C34" s="28">
        <v>4331</v>
      </c>
      <c r="E34" s="10"/>
    </row>
    <row r="35" spans="2:5">
      <c r="B35" s="12" t="s">
        <v>69</v>
      </c>
      <c r="C35" s="18">
        <v>12993</v>
      </c>
    </row>
    <row r="36" spans="2:5">
      <c r="B36" s="14" t="s">
        <v>70</v>
      </c>
      <c r="C36" s="14">
        <v>124.29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>
      <selection activeCell="C1" sqref="C1"/>
    </sheetView>
  </sheetViews>
  <sheetFormatPr defaultRowHeight="15"/>
  <cols>
    <col min="2" max="2" width="35.85546875" customWidth="1"/>
    <col min="3" max="6" width="9.7109375" bestFit="1" customWidth="1"/>
  </cols>
  <sheetData>
    <row r="2" spans="2:7">
      <c r="B2" s="24" t="s">
        <v>88</v>
      </c>
      <c r="C2" s="23">
        <v>43464</v>
      </c>
      <c r="D2" s="11"/>
      <c r="E2" s="11"/>
      <c r="F2" s="11"/>
    </row>
    <row r="3" spans="2:7">
      <c r="B3" s="12" t="s">
        <v>71</v>
      </c>
      <c r="C3" s="12">
        <v>769</v>
      </c>
    </row>
    <row r="4" spans="2:7">
      <c r="B4" s="12" t="s">
        <v>72</v>
      </c>
      <c r="C4" s="12">
        <v>423</v>
      </c>
    </row>
    <row r="5" spans="2:7">
      <c r="B5" s="12" t="s">
        <v>73</v>
      </c>
      <c r="C5" s="12">
        <v>29</v>
      </c>
    </row>
    <row r="6" spans="2:7">
      <c r="B6" s="12" t="s">
        <v>74</v>
      </c>
      <c r="C6" s="12">
        <v>31</v>
      </c>
    </row>
    <row r="7" spans="2:7">
      <c r="B7" s="12" t="s">
        <v>75</v>
      </c>
      <c r="C7" s="12">
        <v>60</v>
      </c>
    </row>
    <row r="8" spans="2:7">
      <c r="B8" s="14" t="s">
        <v>76</v>
      </c>
      <c r="C8" s="14">
        <v>501</v>
      </c>
    </row>
    <row r="9" spans="2:7">
      <c r="B9" s="25" t="s">
        <v>77</v>
      </c>
      <c r="C9" s="26">
        <v>1722</v>
      </c>
      <c r="D9" s="10"/>
      <c r="E9" s="10"/>
      <c r="F9" s="10"/>
      <c r="G9" s="10"/>
    </row>
    <row r="10" spans="2:7">
      <c r="B10" s="12" t="s">
        <v>78</v>
      </c>
      <c r="C10" s="12">
        <v>-696</v>
      </c>
      <c r="E10" s="10"/>
    </row>
    <row r="11" spans="2:7">
      <c r="B11" s="14" t="s">
        <v>79</v>
      </c>
      <c r="C11" s="14">
        <v>-95</v>
      </c>
      <c r="F11" s="10"/>
    </row>
    <row r="12" spans="2:7">
      <c r="B12" s="25" t="s">
        <v>80</v>
      </c>
      <c r="C12" s="25">
        <v>-791</v>
      </c>
      <c r="E12" s="10"/>
      <c r="F12" s="10"/>
    </row>
    <row r="13" spans="2:7">
      <c r="B13" s="12" t="s">
        <v>81</v>
      </c>
      <c r="C13" s="12">
        <v>43</v>
      </c>
    </row>
    <row r="14" spans="2:7">
      <c r="B14" s="12" t="s">
        <v>82</v>
      </c>
      <c r="C14" s="12">
        <v>-173</v>
      </c>
    </row>
    <row r="15" spans="2:7">
      <c r="B15" s="12" t="s">
        <v>83</v>
      </c>
      <c r="C15" s="12">
        <v>-75</v>
      </c>
    </row>
    <row r="16" spans="2:7">
      <c r="B16" s="14" t="s">
        <v>84</v>
      </c>
      <c r="C16" s="14">
        <v>-608</v>
      </c>
      <c r="F16" s="10"/>
    </row>
    <row r="17" spans="2:6">
      <c r="B17" s="25" t="s">
        <v>85</v>
      </c>
      <c r="C17" s="25">
        <v>-813</v>
      </c>
      <c r="F17" s="10"/>
    </row>
    <row r="18" spans="2:6">
      <c r="B18" s="14" t="s">
        <v>86</v>
      </c>
      <c r="C18" s="14">
        <v>118</v>
      </c>
      <c r="D18" s="10"/>
    </row>
    <row r="19" spans="2:6">
      <c r="D19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1"/>
  <sheetViews>
    <sheetView tabSelected="1" topLeftCell="A73" workbookViewId="0">
      <selection activeCell="C80" sqref="C80"/>
    </sheetView>
  </sheetViews>
  <sheetFormatPr defaultRowHeight="15"/>
  <cols>
    <col min="1" max="1" width="3.7109375" customWidth="1"/>
    <col min="2" max="2" width="23.5703125" bestFit="1" customWidth="1"/>
    <col min="3" max="4" width="20.140625" bestFit="1" customWidth="1"/>
    <col min="5" max="5" width="14.28515625" bestFit="1" customWidth="1"/>
    <col min="6" max="6" width="10.42578125" bestFit="1" customWidth="1"/>
    <col min="7" max="7" width="7.85546875" bestFit="1" customWidth="1"/>
    <col min="8" max="8" width="5" bestFit="1" customWidth="1"/>
    <col min="9" max="9" width="11.7109375" bestFit="1" customWidth="1"/>
  </cols>
  <sheetData>
    <row r="3" spans="1:9"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</row>
    <row r="4" spans="1:9">
      <c r="B4" s="30" t="s">
        <v>8</v>
      </c>
      <c r="C4" s="31">
        <v>7286</v>
      </c>
      <c r="D4" s="31">
        <v>8207</v>
      </c>
      <c r="E4" s="32">
        <v>1.02</v>
      </c>
      <c r="F4" s="32">
        <v>5.0999999999999996</v>
      </c>
      <c r="G4" s="32">
        <v>6.7</v>
      </c>
      <c r="H4" s="32">
        <v>7.7</v>
      </c>
      <c r="I4" s="32">
        <v>12.5</v>
      </c>
    </row>
    <row r="5" spans="1:9">
      <c r="B5" s="30" t="s">
        <v>9</v>
      </c>
      <c r="C5" s="31">
        <v>17879</v>
      </c>
      <c r="D5" s="31">
        <v>37327</v>
      </c>
      <c r="E5" s="32">
        <v>0.87</v>
      </c>
      <c r="F5" s="32">
        <v>5.7</v>
      </c>
      <c r="G5" s="32">
        <v>8.1999999999999993</v>
      </c>
      <c r="H5" s="32">
        <v>10.5</v>
      </c>
      <c r="I5" s="32">
        <v>8.1999999999999993</v>
      </c>
    </row>
    <row r="6" spans="1:9">
      <c r="B6" s="30" t="s">
        <v>10</v>
      </c>
      <c r="C6" s="31">
        <v>35580</v>
      </c>
      <c r="D6" s="31">
        <v>44164</v>
      </c>
      <c r="E6" s="32">
        <v>1.02</v>
      </c>
      <c r="F6" s="32">
        <v>5.7</v>
      </c>
      <c r="G6" s="32">
        <v>8</v>
      </c>
      <c r="H6" s="32">
        <v>10.8</v>
      </c>
      <c r="I6" s="32">
        <v>8.8000000000000007</v>
      </c>
    </row>
    <row r="7" spans="1:9">
      <c r="B7" s="30" t="s">
        <v>11</v>
      </c>
      <c r="C7" s="31">
        <v>2023</v>
      </c>
      <c r="D7" s="31">
        <v>2057</v>
      </c>
      <c r="E7" s="32">
        <v>0.73</v>
      </c>
      <c r="F7" s="32">
        <v>3.4</v>
      </c>
      <c r="G7" s="32">
        <v>4.0999999999999996</v>
      </c>
      <c r="H7" s="32">
        <v>5.8</v>
      </c>
      <c r="I7" s="32">
        <v>7.2</v>
      </c>
    </row>
    <row r="8" spans="1:9">
      <c r="B8" s="30" t="s">
        <v>12</v>
      </c>
      <c r="C8" s="31">
        <v>5450</v>
      </c>
      <c r="D8" s="31">
        <v>5814</v>
      </c>
      <c r="E8" s="32">
        <v>0.8</v>
      </c>
      <c r="F8" s="32">
        <v>4.0999999999999996</v>
      </c>
      <c r="G8" s="32">
        <v>5.9</v>
      </c>
      <c r="H8" s="32">
        <v>4.9000000000000004</v>
      </c>
      <c r="I8" s="32">
        <v>10.8</v>
      </c>
    </row>
    <row r="9" spans="1:9">
      <c r="B9" s="30" t="s">
        <v>13</v>
      </c>
      <c r="C9" s="31">
        <v>2909</v>
      </c>
      <c r="D9" s="31">
        <v>5040</v>
      </c>
      <c r="E9" s="32">
        <v>1.56</v>
      </c>
      <c r="F9" s="32">
        <v>7.2</v>
      </c>
      <c r="G9" s="32">
        <v>12.6</v>
      </c>
      <c r="H9" s="32">
        <v>6.6</v>
      </c>
      <c r="I9" s="32">
        <v>11.8</v>
      </c>
    </row>
    <row r="10" spans="1:9">
      <c r="B10" s="30" t="s">
        <v>14</v>
      </c>
      <c r="C10" s="31">
        <v>30318</v>
      </c>
      <c r="D10" s="31">
        <v>30691</v>
      </c>
      <c r="E10" s="32">
        <v>1.44</v>
      </c>
      <c r="F10" s="32">
        <v>6.9</v>
      </c>
      <c r="G10" s="32">
        <v>8.9</v>
      </c>
      <c r="H10" s="32">
        <v>8.6</v>
      </c>
      <c r="I10" s="32">
        <v>12.3</v>
      </c>
    </row>
    <row r="11" spans="1:9">
      <c r="B11" s="30" t="s">
        <v>15</v>
      </c>
      <c r="C11" s="31">
        <v>21961</v>
      </c>
      <c r="D11" s="31">
        <v>31393</v>
      </c>
      <c r="E11" s="32">
        <v>0.8</v>
      </c>
      <c r="F11" s="32">
        <v>5.7</v>
      </c>
      <c r="G11" s="32">
        <v>9.1999999999999993</v>
      </c>
      <c r="H11" s="32">
        <v>11.4</v>
      </c>
      <c r="I11" s="32">
        <v>9.3000000000000007</v>
      </c>
    </row>
    <row r="12" spans="1:9">
      <c r="B12" s="33" t="s">
        <v>89</v>
      </c>
      <c r="C12" s="34">
        <f>MEDIAN(C4:C11)</f>
        <v>12582.5</v>
      </c>
      <c r="D12" s="34">
        <f t="shared" ref="D12:I12" si="0">MEDIAN(D4:D11)</f>
        <v>19449</v>
      </c>
      <c r="E12" s="34">
        <f t="shared" si="0"/>
        <v>0.94500000000000006</v>
      </c>
      <c r="F12" s="34">
        <f t="shared" si="0"/>
        <v>5.7</v>
      </c>
      <c r="G12" s="34">
        <f t="shared" si="0"/>
        <v>8.1</v>
      </c>
      <c r="H12" s="34">
        <f t="shared" si="0"/>
        <v>8.15</v>
      </c>
      <c r="I12" s="34">
        <f t="shared" si="0"/>
        <v>10.050000000000001</v>
      </c>
    </row>
    <row r="14" spans="1:9">
      <c r="A14" s="2" t="s">
        <v>17</v>
      </c>
    </row>
    <row r="15" spans="1:9">
      <c r="A15">
        <v>1</v>
      </c>
      <c r="B15" s="43" t="s">
        <v>106</v>
      </c>
    </row>
    <row r="16" spans="1:9">
      <c r="B16" s="35" t="s">
        <v>101</v>
      </c>
      <c r="D16" s="27">
        <f>F12</f>
        <v>5.7</v>
      </c>
    </row>
    <row r="17" spans="1:4" ht="30">
      <c r="B17" s="35" t="s">
        <v>90</v>
      </c>
      <c r="C17" s="48" t="s">
        <v>91</v>
      </c>
      <c r="D17" s="51" t="s">
        <v>99</v>
      </c>
    </row>
    <row r="18" spans="1:4">
      <c r="B18" s="36" t="s">
        <v>21</v>
      </c>
      <c r="C18" s="48" t="s">
        <v>91</v>
      </c>
      <c r="D18" s="29">
        <f>'Income Statement'!C12</f>
        <v>1063</v>
      </c>
    </row>
    <row r="19" spans="1:4">
      <c r="B19" s="35" t="s">
        <v>93</v>
      </c>
      <c r="C19" s="48" t="s">
        <v>91</v>
      </c>
      <c r="D19" s="29">
        <f>'Income Statement'!C7</f>
        <v>423</v>
      </c>
    </row>
    <row r="20" spans="1:4">
      <c r="B20" s="35" t="s">
        <v>92</v>
      </c>
      <c r="C20" s="48" t="s">
        <v>91</v>
      </c>
      <c r="D20" s="37">
        <f>D18+D19</f>
        <v>1486</v>
      </c>
    </row>
    <row r="21" spans="1:4" ht="15.75" thickBot="1">
      <c r="B21" s="35" t="s">
        <v>90</v>
      </c>
      <c r="C21" s="48" t="s">
        <v>91</v>
      </c>
      <c r="D21" s="39">
        <f>D20*D16</f>
        <v>8470.2000000000007</v>
      </c>
    </row>
    <row r="22" spans="1:4" ht="15.75" thickTop="1">
      <c r="C22" s="49"/>
    </row>
    <row r="23" spans="1:4" ht="30">
      <c r="B23" s="29" t="s">
        <v>94</v>
      </c>
      <c r="C23" s="48" t="s">
        <v>91</v>
      </c>
      <c r="D23" s="51" t="s">
        <v>95</v>
      </c>
    </row>
    <row r="24" spans="1:4">
      <c r="B24" s="40" t="s">
        <v>96</v>
      </c>
      <c r="C24" s="48" t="s">
        <v>91</v>
      </c>
      <c r="D24">
        <f>'Balance Sheet'!C27</f>
        <v>8662</v>
      </c>
    </row>
    <row r="25" spans="1:4">
      <c r="B25" s="40" t="s">
        <v>97</v>
      </c>
      <c r="C25" s="48" t="s">
        <v>91</v>
      </c>
      <c r="D25">
        <f>'Balance Sheet'!C3</f>
        <v>221</v>
      </c>
    </row>
    <row r="26" spans="1:4">
      <c r="B26" s="29" t="s">
        <v>94</v>
      </c>
      <c r="C26" s="48" t="s">
        <v>91</v>
      </c>
      <c r="D26" s="38">
        <f>D21-D24+D25</f>
        <v>29.200000000000728</v>
      </c>
    </row>
    <row r="27" spans="1:4">
      <c r="B27" s="29" t="s">
        <v>98</v>
      </c>
      <c r="C27" s="48" t="s">
        <v>91</v>
      </c>
      <c r="D27" s="42">
        <v>1000000</v>
      </c>
    </row>
    <row r="28" spans="1:4" ht="15.75" thickBot="1">
      <c r="B28" s="29" t="s">
        <v>110</v>
      </c>
      <c r="C28" s="48" t="s">
        <v>91</v>
      </c>
      <c r="D28" s="41">
        <f>D26/D27</f>
        <v>2.9200000000000727E-5</v>
      </c>
    </row>
    <row r="29" spans="1:4" ht="15.75" thickTop="1">
      <c r="C29" s="49"/>
    </row>
    <row r="30" spans="1:4">
      <c r="A30">
        <v>2</v>
      </c>
      <c r="B30" s="44" t="s">
        <v>100</v>
      </c>
      <c r="C30" s="48"/>
    </row>
    <row r="31" spans="1:4">
      <c r="B31" s="29" t="s">
        <v>102</v>
      </c>
      <c r="C31" s="48" t="s">
        <v>91</v>
      </c>
      <c r="D31" s="27">
        <f>E12</f>
        <v>0.94500000000000006</v>
      </c>
    </row>
    <row r="32" spans="1:4" ht="30">
      <c r="B32" s="29" t="s">
        <v>103</v>
      </c>
      <c r="C32" s="48" t="s">
        <v>91</v>
      </c>
      <c r="D32" s="51" t="s">
        <v>105</v>
      </c>
    </row>
    <row r="33" spans="1:4">
      <c r="B33" s="29" t="s">
        <v>104</v>
      </c>
      <c r="C33" s="48" t="s">
        <v>91</v>
      </c>
      <c r="D33">
        <f>'Income Statement'!C3</f>
        <v>8781</v>
      </c>
    </row>
    <row r="34" spans="1:4">
      <c r="B34" s="29" t="s">
        <v>103</v>
      </c>
      <c r="C34" s="48" t="s">
        <v>91</v>
      </c>
      <c r="D34" s="38">
        <f>D33*D31</f>
        <v>8298.0450000000001</v>
      </c>
    </row>
    <row r="35" spans="1:4">
      <c r="C35" s="49"/>
    </row>
    <row r="36" spans="1:4" ht="30">
      <c r="B36" s="29" t="s">
        <v>94</v>
      </c>
      <c r="C36" s="48" t="s">
        <v>91</v>
      </c>
      <c r="D36" s="51" t="s">
        <v>95</v>
      </c>
    </row>
    <row r="37" spans="1:4">
      <c r="B37" s="40" t="s">
        <v>96</v>
      </c>
      <c r="C37" s="48" t="s">
        <v>91</v>
      </c>
      <c r="D37">
        <f>'Balance Sheet'!C27</f>
        <v>8662</v>
      </c>
    </row>
    <row r="38" spans="1:4">
      <c r="B38" s="40" t="s">
        <v>97</v>
      </c>
      <c r="C38" s="48" t="s">
        <v>91</v>
      </c>
      <c r="D38">
        <f>'Balance Sheet'!C3</f>
        <v>221</v>
      </c>
    </row>
    <row r="39" spans="1:4">
      <c r="B39" s="29" t="s">
        <v>94</v>
      </c>
      <c r="C39" s="48" t="s">
        <v>91</v>
      </c>
      <c r="D39" s="38">
        <f>D34-D37+D38</f>
        <v>-142.95499999999993</v>
      </c>
    </row>
    <row r="40" spans="1:4">
      <c r="B40" s="29" t="s">
        <v>98</v>
      </c>
      <c r="C40" s="48" t="s">
        <v>91</v>
      </c>
      <c r="D40" s="47">
        <f>D27</f>
        <v>1000000</v>
      </c>
    </row>
    <row r="41" spans="1:4" ht="15.75" thickBot="1">
      <c r="B41" s="29" t="s">
        <v>110</v>
      </c>
      <c r="C41" s="48" t="s">
        <v>91</v>
      </c>
      <c r="D41" s="41">
        <f>D39/D40</f>
        <v>-1.4295499999999992E-4</v>
      </c>
    </row>
    <row r="42" spans="1:4" ht="15.75" thickTop="1">
      <c r="C42" s="49"/>
    </row>
    <row r="43" spans="1:4">
      <c r="A43">
        <v>3</v>
      </c>
      <c r="B43" s="43" t="s">
        <v>107</v>
      </c>
      <c r="C43" s="49"/>
    </row>
    <row r="44" spans="1:4">
      <c r="B44" s="29" t="s">
        <v>108</v>
      </c>
      <c r="C44" s="48" t="s">
        <v>91</v>
      </c>
      <c r="D44" s="27">
        <f>G12</f>
        <v>8.1</v>
      </c>
    </row>
    <row r="45" spans="1:4">
      <c r="B45" s="29" t="s">
        <v>103</v>
      </c>
      <c r="C45" s="48" t="s">
        <v>91</v>
      </c>
      <c r="D45" s="29" t="s">
        <v>109</v>
      </c>
    </row>
    <row r="46" spans="1:4">
      <c r="B46" s="40" t="s">
        <v>21</v>
      </c>
      <c r="C46" s="48" t="s">
        <v>91</v>
      </c>
      <c r="D46">
        <f>D18</f>
        <v>1063</v>
      </c>
    </row>
    <row r="47" spans="1:4">
      <c r="B47" s="29" t="s">
        <v>103</v>
      </c>
      <c r="C47" s="48" t="s">
        <v>91</v>
      </c>
      <c r="D47" s="38">
        <f>D44*D46</f>
        <v>8610.2999999999993</v>
      </c>
    </row>
    <row r="48" spans="1:4">
      <c r="C48" s="49"/>
    </row>
    <row r="49" spans="1:4" ht="30">
      <c r="B49" s="29" t="s">
        <v>94</v>
      </c>
      <c r="C49" s="48" t="s">
        <v>91</v>
      </c>
      <c r="D49" s="51" t="s">
        <v>95</v>
      </c>
    </row>
    <row r="50" spans="1:4">
      <c r="B50" s="40" t="s">
        <v>96</v>
      </c>
      <c r="C50" s="48" t="s">
        <v>91</v>
      </c>
      <c r="D50">
        <f>'Balance Sheet'!C27</f>
        <v>8662</v>
      </c>
    </row>
    <row r="51" spans="1:4">
      <c r="B51" s="40" t="s">
        <v>97</v>
      </c>
      <c r="C51" s="48" t="s">
        <v>91</v>
      </c>
      <c r="D51">
        <f>'Balance Sheet'!C3</f>
        <v>221</v>
      </c>
    </row>
    <row r="52" spans="1:4">
      <c r="B52" s="29" t="s">
        <v>94</v>
      </c>
      <c r="C52" s="48" t="s">
        <v>91</v>
      </c>
      <c r="D52" s="38">
        <f>D47-D50+D51</f>
        <v>169.29999999999927</v>
      </c>
    </row>
    <row r="53" spans="1:4">
      <c r="B53" s="29" t="s">
        <v>98</v>
      </c>
      <c r="C53" s="48" t="s">
        <v>91</v>
      </c>
      <c r="D53" s="47">
        <f>D40</f>
        <v>1000000</v>
      </c>
    </row>
    <row r="54" spans="1:4" ht="15.75" thickBot="1">
      <c r="B54" s="29" t="s">
        <v>110</v>
      </c>
      <c r="C54" s="48" t="s">
        <v>91</v>
      </c>
      <c r="D54" s="45">
        <f>D52/D53</f>
        <v>1.6929999999999926E-4</v>
      </c>
    </row>
    <row r="55" spans="1:4" ht="15.75" thickTop="1">
      <c r="C55" s="49"/>
    </row>
    <row r="56" spans="1:4">
      <c r="A56">
        <v>4</v>
      </c>
      <c r="B56" s="29" t="s">
        <v>111</v>
      </c>
      <c r="C56" s="49"/>
    </row>
    <row r="57" spans="1:4">
      <c r="B57" s="29" t="s">
        <v>112</v>
      </c>
      <c r="C57" s="48" t="s">
        <v>91</v>
      </c>
      <c r="D57" s="27">
        <f>H12</f>
        <v>8.15</v>
      </c>
    </row>
    <row r="58" spans="1:4" ht="45">
      <c r="B58" s="29" t="s">
        <v>103</v>
      </c>
      <c r="C58" s="48" t="s">
        <v>91</v>
      </c>
      <c r="D58" s="51" t="s">
        <v>113</v>
      </c>
    </row>
    <row r="59" spans="1:4">
      <c r="B59" s="29" t="s">
        <v>114</v>
      </c>
      <c r="C59" s="48" t="s">
        <v>91</v>
      </c>
      <c r="D59">
        <f>'Income Statement'!C17</f>
        <v>769</v>
      </c>
    </row>
    <row r="60" spans="1:4">
      <c r="B60" s="29" t="s">
        <v>103</v>
      </c>
      <c r="C60" s="48" t="s">
        <v>91</v>
      </c>
      <c r="D60" s="38">
        <f>D59*D57</f>
        <v>6267.35</v>
      </c>
    </row>
    <row r="61" spans="1:4">
      <c r="C61" s="49"/>
    </row>
    <row r="62" spans="1:4" ht="30">
      <c r="B62" s="29" t="s">
        <v>94</v>
      </c>
      <c r="C62" s="48" t="s">
        <v>91</v>
      </c>
      <c r="D62" s="51" t="s">
        <v>95</v>
      </c>
    </row>
    <row r="63" spans="1:4">
      <c r="B63" s="40" t="s">
        <v>96</v>
      </c>
      <c r="C63" s="48" t="s">
        <v>91</v>
      </c>
      <c r="D63">
        <f>'Balance Sheet'!C27</f>
        <v>8662</v>
      </c>
    </row>
    <row r="64" spans="1:4">
      <c r="B64" s="40" t="s">
        <v>97</v>
      </c>
      <c r="C64" s="48" t="s">
        <v>91</v>
      </c>
      <c r="D64">
        <f>'Balance Sheet'!C3</f>
        <v>221</v>
      </c>
    </row>
    <row r="65" spans="1:4">
      <c r="B65" s="29" t="s">
        <v>94</v>
      </c>
      <c r="C65" s="48" t="s">
        <v>91</v>
      </c>
      <c r="D65" s="38">
        <f>D60-D63+D64</f>
        <v>-2173.6499999999996</v>
      </c>
    </row>
    <row r="66" spans="1:4">
      <c r="B66" s="29" t="s">
        <v>115</v>
      </c>
      <c r="C66" s="48" t="s">
        <v>91</v>
      </c>
      <c r="D66" s="46">
        <v>1000000</v>
      </c>
    </row>
    <row r="67" spans="1:4" ht="15.75" thickBot="1">
      <c r="B67" s="29" t="s">
        <v>110</v>
      </c>
      <c r="C67" s="48" t="s">
        <v>91</v>
      </c>
      <c r="D67" s="45">
        <f>D65/D66</f>
        <v>-2.1736499999999996E-3</v>
      </c>
    </row>
    <row r="68" spans="1:4" ht="15.75" thickTop="1">
      <c r="C68" s="49"/>
    </row>
    <row r="69" spans="1:4">
      <c r="A69">
        <v>5</v>
      </c>
      <c r="B69" s="43" t="s">
        <v>116</v>
      </c>
      <c r="C69" s="49"/>
    </row>
    <row r="70" spans="1:4">
      <c r="B70" s="29" t="s">
        <v>117</v>
      </c>
      <c r="C70" s="48" t="s">
        <v>91</v>
      </c>
      <c r="D70" s="27">
        <f>I12</f>
        <v>10.050000000000001</v>
      </c>
    </row>
    <row r="71" spans="1:4">
      <c r="B71" s="29" t="s">
        <v>119</v>
      </c>
      <c r="C71" s="48" t="s">
        <v>91</v>
      </c>
      <c r="D71">
        <f>'Income Statement'!C17</f>
        <v>769</v>
      </c>
    </row>
    <row r="72" spans="1:4" ht="30">
      <c r="B72" s="29" t="s">
        <v>103</v>
      </c>
      <c r="C72" s="48" t="s">
        <v>91</v>
      </c>
      <c r="D72" s="51" t="s">
        <v>118</v>
      </c>
    </row>
    <row r="73" spans="1:4">
      <c r="C73" s="48" t="s">
        <v>91</v>
      </c>
      <c r="D73" s="38">
        <f>D70*D71</f>
        <v>7728.4500000000007</v>
      </c>
    </row>
    <row r="74" spans="1:4">
      <c r="C74" s="49"/>
    </row>
    <row r="75" spans="1:4" ht="30">
      <c r="B75" s="29" t="s">
        <v>94</v>
      </c>
      <c r="C75" s="48" t="s">
        <v>91</v>
      </c>
      <c r="D75" s="51" t="s">
        <v>95</v>
      </c>
    </row>
    <row r="76" spans="1:4">
      <c r="B76" s="40" t="s">
        <v>96</v>
      </c>
      <c r="C76" s="48" t="s">
        <v>91</v>
      </c>
      <c r="D76">
        <f>'Balance Sheet'!C27</f>
        <v>8662</v>
      </c>
    </row>
    <row r="77" spans="1:4">
      <c r="B77" s="40" t="s">
        <v>97</v>
      </c>
      <c r="C77" s="48" t="s">
        <v>91</v>
      </c>
      <c r="D77">
        <f>'Balance Sheet'!C3</f>
        <v>221</v>
      </c>
    </row>
    <row r="78" spans="1:4">
      <c r="B78" s="29" t="s">
        <v>94</v>
      </c>
      <c r="C78" s="48" t="s">
        <v>91</v>
      </c>
      <c r="D78" s="38">
        <f>D73-D76+D77</f>
        <v>-712.54999999999927</v>
      </c>
    </row>
    <row r="79" spans="1:4">
      <c r="B79" s="29" t="s">
        <v>115</v>
      </c>
      <c r="C79" s="48" t="s">
        <v>91</v>
      </c>
      <c r="D79" s="46">
        <v>1000000</v>
      </c>
    </row>
    <row r="80" spans="1:4" ht="15.75" thickBot="1">
      <c r="B80" s="29" t="s">
        <v>110</v>
      </c>
      <c r="C80" s="48" t="s">
        <v>91</v>
      </c>
      <c r="D80" s="50">
        <f>D78/D79</f>
        <v>-7.125499999999993E-4</v>
      </c>
    </row>
    <row r="81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.</vt:lpstr>
      <vt:lpstr>Income Statement</vt:lpstr>
      <vt:lpstr>Balance Sheet</vt:lpstr>
      <vt:lpstr>Cash Flow Statement</vt:lpstr>
      <vt:lpstr>Valuation Models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 kashefi</dc:creator>
  <cp:lastModifiedBy>Daniel Nyabugah</cp:lastModifiedBy>
  <dcterms:created xsi:type="dcterms:W3CDTF">2020-08-05T00:44:56Z</dcterms:created>
  <dcterms:modified xsi:type="dcterms:W3CDTF">2020-10-26T21:28:40Z</dcterms:modified>
</cp:coreProperties>
</file>